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1900" windowHeight="1393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33" i="1" l="1"/>
  <c r="I16" i="1"/>
  <c r="I30" i="1"/>
  <c r="C27" i="1"/>
  <c r="C25" i="1"/>
  <c r="D26" i="1" s="1"/>
  <c r="H26" i="1" s="1"/>
  <c r="I26" i="1" s="1"/>
  <c r="C23" i="1"/>
  <c r="C21" i="1"/>
  <c r="F30" i="1"/>
  <c r="E28" i="1"/>
  <c r="D28" i="1"/>
  <c r="H28" i="1" s="1"/>
  <c r="I28" i="1" s="1"/>
  <c r="E26" i="1"/>
  <c r="E24" i="1"/>
  <c r="D24" i="1"/>
  <c r="H24" i="1" s="1"/>
  <c r="I24" i="1" s="1"/>
  <c r="E22" i="1"/>
  <c r="D22" i="1"/>
  <c r="H22" i="1" s="1"/>
  <c r="I22" i="1" s="1"/>
  <c r="M17" i="1" l="1"/>
  <c r="L17" i="1"/>
  <c r="F16" i="1" l="1"/>
  <c r="K16" i="1"/>
  <c r="R10" i="1" l="1"/>
  <c r="R12" i="1"/>
  <c r="R8" i="1"/>
  <c r="R14" i="1"/>
  <c r="E14" i="1"/>
  <c r="D14" i="1"/>
  <c r="H14" i="1" s="1"/>
  <c r="I14" i="1" s="1"/>
  <c r="L14" i="1" s="1"/>
  <c r="E12" i="1"/>
  <c r="D12" i="1"/>
  <c r="H12" i="1" s="1"/>
  <c r="I12" i="1" s="1"/>
  <c r="L12" i="1" s="1"/>
  <c r="E10" i="1"/>
  <c r="D10" i="1"/>
  <c r="H10" i="1" s="1"/>
  <c r="I10" i="1" s="1"/>
  <c r="L10" i="1" s="1"/>
  <c r="L8" i="1"/>
  <c r="H8" i="1"/>
  <c r="I8" i="1" s="1"/>
  <c r="E8" i="1"/>
  <c r="D8" i="1"/>
</calcChain>
</file>

<file path=xl/sharedStrings.xml><?xml version="1.0" encoding="utf-8"?>
<sst xmlns="http://schemas.openxmlformats.org/spreadsheetml/2006/main" count="55" uniqueCount="17">
  <si>
    <t>Kč/GJ</t>
  </si>
  <si>
    <t>budova B</t>
  </si>
  <si>
    <t>Kč/kW</t>
  </si>
  <si>
    <t>spotřeba</t>
  </si>
  <si>
    <t>GJ</t>
  </si>
  <si>
    <t>Kč</t>
  </si>
  <si>
    <t>bez DPH</t>
  </si>
  <si>
    <t>s DPH</t>
  </si>
  <si>
    <t>dle faktury</t>
  </si>
  <si>
    <t>rozdíl</t>
  </si>
  <si>
    <t>čp. 127</t>
  </si>
  <si>
    <t>čp. 125</t>
  </si>
  <si>
    <t>čp. 120</t>
  </si>
  <si>
    <t>dle tabulky od pana Vicha</t>
  </si>
  <si>
    <t>z toho za kapacitu</t>
  </si>
  <si>
    <t>po snížení rezervované kapacity na 80%</t>
  </si>
  <si>
    <t>úspora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</si>
</sst>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R33"/>
  <sheetViews>
    <sheetView tabSelected="1" workbookViewId="0">
      <selection activeCell="B39" sqref="B39"/>
    </sheetView>
  </sheetViews>
  <sheetFormatPr defaultRowHeight="15" x14ac:dyDescent="0.25"/>
  <sheetData>
    <row r="6" spans="2:18" x14ac:dyDescent="0.25">
      <c r="D6" t="s">
        <v>2</v>
      </c>
      <c r="E6" t="s">
        <v>0</v>
      </c>
      <c r="F6" t="s">
        <v>3</v>
      </c>
      <c r="H6" t="s">
        <v>6</v>
      </c>
      <c r="I6" t="s">
        <v>7</v>
      </c>
      <c r="K6" t="s">
        <v>8</v>
      </c>
      <c r="L6" t="s">
        <v>9</v>
      </c>
      <c r="O6" t="s">
        <v>13</v>
      </c>
      <c r="R6" t="s">
        <v>9</v>
      </c>
    </row>
    <row r="7" spans="2:18" x14ac:dyDescent="0.25">
      <c r="B7" t="s">
        <v>1</v>
      </c>
      <c r="C7">
        <v>730</v>
      </c>
      <c r="D7">
        <v>428.00400000000002</v>
      </c>
      <c r="E7">
        <v>328.2</v>
      </c>
      <c r="F7" t="s">
        <v>4</v>
      </c>
      <c r="H7" t="s">
        <v>5</v>
      </c>
      <c r="I7" t="s">
        <v>5</v>
      </c>
      <c r="K7" t="s">
        <v>5</v>
      </c>
      <c r="L7" t="s">
        <v>5</v>
      </c>
      <c r="O7" t="s">
        <v>4</v>
      </c>
      <c r="P7" t="s">
        <v>5</v>
      </c>
      <c r="R7" t="s">
        <v>5</v>
      </c>
    </row>
    <row r="8" spans="2:18" x14ac:dyDescent="0.25">
      <c r="C8">
        <v>2016</v>
      </c>
      <c r="D8">
        <f>C7*D7</f>
        <v>312442.92000000004</v>
      </c>
      <c r="E8">
        <f>F8*E7</f>
        <v>1140166.8</v>
      </c>
      <c r="F8">
        <v>3474</v>
      </c>
      <c r="H8">
        <f>D8+E8</f>
        <v>1452609.7200000002</v>
      </c>
      <c r="I8">
        <f>H8*1.15</f>
        <v>1670501.1780000001</v>
      </c>
      <c r="K8" s="1">
        <v>1670436</v>
      </c>
      <c r="L8">
        <f>I8-K8</f>
        <v>65.178000000072643</v>
      </c>
      <c r="O8">
        <v>3494</v>
      </c>
      <c r="P8">
        <v>1516795</v>
      </c>
      <c r="R8">
        <f>K8-P8</f>
        <v>153641</v>
      </c>
    </row>
    <row r="9" spans="2:18" x14ac:dyDescent="0.25">
      <c r="B9" t="s">
        <v>10</v>
      </c>
      <c r="C9">
        <v>265</v>
      </c>
      <c r="D9">
        <v>428.00400000000002</v>
      </c>
      <c r="E9">
        <v>328.2</v>
      </c>
      <c r="F9" t="s">
        <v>4</v>
      </c>
      <c r="H9" t="s">
        <v>5</v>
      </c>
      <c r="I9" t="s">
        <v>5</v>
      </c>
    </row>
    <row r="10" spans="2:18" x14ac:dyDescent="0.25">
      <c r="C10">
        <v>2016</v>
      </c>
      <c r="D10">
        <f>C9*D9</f>
        <v>113421.06000000001</v>
      </c>
      <c r="E10">
        <f>F10*E9</f>
        <v>251073</v>
      </c>
      <c r="F10">
        <v>765</v>
      </c>
      <c r="H10">
        <f>D10+E10</f>
        <v>364494.06</v>
      </c>
      <c r="I10">
        <f>H10*1.15</f>
        <v>419168.16899999994</v>
      </c>
      <c r="K10" s="1">
        <v>419151</v>
      </c>
      <c r="L10">
        <f>I10-K10</f>
        <v>17.168999999936204</v>
      </c>
      <c r="O10">
        <v>747</v>
      </c>
      <c r="P10">
        <v>385350</v>
      </c>
      <c r="R10">
        <f>K10-P10</f>
        <v>33801</v>
      </c>
    </row>
    <row r="11" spans="2:18" x14ac:dyDescent="0.25">
      <c r="B11" t="s">
        <v>11</v>
      </c>
      <c r="C11">
        <v>275</v>
      </c>
      <c r="D11">
        <v>428.00400000000002</v>
      </c>
      <c r="E11">
        <v>328.2</v>
      </c>
      <c r="F11" t="s">
        <v>4</v>
      </c>
      <c r="H11" t="s">
        <v>5</v>
      </c>
      <c r="I11" t="s">
        <v>5</v>
      </c>
    </row>
    <row r="12" spans="2:18" x14ac:dyDescent="0.25">
      <c r="C12">
        <v>2016</v>
      </c>
      <c r="D12">
        <f>C11*D11</f>
        <v>117701.1</v>
      </c>
      <c r="E12">
        <f>F12*E11</f>
        <v>535950.6</v>
      </c>
      <c r="F12">
        <v>1633</v>
      </c>
      <c r="H12">
        <f>D12+E12</f>
        <v>653651.69999999995</v>
      </c>
      <c r="I12">
        <f>H12*1.15</f>
        <v>751699.45499999984</v>
      </c>
      <c r="K12" s="1">
        <v>751673</v>
      </c>
      <c r="L12">
        <f>I12-K12</f>
        <v>26.454999999841675</v>
      </c>
      <c r="O12">
        <v>1638</v>
      </c>
      <c r="P12">
        <v>765959</v>
      </c>
      <c r="R12">
        <f>K12-P12</f>
        <v>-14286</v>
      </c>
    </row>
    <row r="13" spans="2:18" x14ac:dyDescent="0.25">
      <c r="B13" t="s">
        <v>12</v>
      </c>
      <c r="C13">
        <v>170</v>
      </c>
      <c r="D13">
        <v>428.00400000000002</v>
      </c>
      <c r="E13">
        <v>328.2</v>
      </c>
      <c r="F13" t="s">
        <v>4</v>
      </c>
      <c r="H13" t="s">
        <v>5</v>
      </c>
      <c r="I13" t="s">
        <v>5</v>
      </c>
    </row>
    <row r="14" spans="2:18" x14ac:dyDescent="0.25">
      <c r="C14">
        <v>2016</v>
      </c>
      <c r="D14">
        <f>C13*D13</f>
        <v>72760.680000000008</v>
      </c>
      <c r="E14">
        <f>F14*E13</f>
        <v>387932.39999999997</v>
      </c>
      <c r="F14">
        <v>1182</v>
      </c>
      <c r="H14">
        <f>D14+E14</f>
        <v>460693.07999999996</v>
      </c>
      <c r="I14">
        <f>H14*1.15</f>
        <v>529797.0419999999</v>
      </c>
      <c r="K14" s="1">
        <v>529777</v>
      </c>
      <c r="L14">
        <f>I14-K14</f>
        <v>20.041999999899417</v>
      </c>
      <c r="O14">
        <v>1184</v>
      </c>
      <c r="P14">
        <v>555704</v>
      </c>
      <c r="R14">
        <f>K14-P14</f>
        <v>-25927</v>
      </c>
    </row>
    <row r="15" spans="2:18" x14ac:dyDescent="0.25">
      <c r="F15" s="2"/>
    </row>
    <row r="16" spans="2:18" x14ac:dyDescent="0.25">
      <c r="F16">
        <f>SUM(F8:F14)</f>
        <v>7054</v>
      </c>
      <c r="I16">
        <f>SUM(I8:I14)</f>
        <v>3371165.844</v>
      </c>
      <c r="K16">
        <f>SUM(K8:K14)</f>
        <v>3371037</v>
      </c>
      <c r="L16" t="s">
        <v>14</v>
      </c>
    </row>
    <row r="17" spans="2:13" x14ac:dyDescent="0.25">
      <c r="L17">
        <f>(D8+D10+D12+D14)*1.15</f>
        <v>708774.62400000007</v>
      </c>
      <c r="M17">
        <f>L17/K16</f>
        <v>0.21025418113180011</v>
      </c>
    </row>
    <row r="19" spans="2:13" x14ac:dyDescent="0.25">
      <c r="B19" s="3" t="s">
        <v>15</v>
      </c>
    </row>
    <row r="20" spans="2:13" x14ac:dyDescent="0.25">
      <c r="D20" t="s">
        <v>2</v>
      </c>
      <c r="E20" t="s">
        <v>0</v>
      </c>
      <c r="F20" t="s">
        <v>3</v>
      </c>
      <c r="H20" t="s">
        <v>6</v>
      </c>
      <c r="I20" t="s">
        <v>7</v>
      </c>
    </row>
    <row r="21" spans="2:13" x14ac:dyDescent="0.25">
      <c r="B21" t="s">
        <v>1</v>
      </c>
      <c r="C21">
        <f>730*0.8</f>
        <v>584</v>
      </c>
      <c r="D21">
        <v>428.00400000000002</v>
      </c>
      <c r="E21">
        <v>328.2</v>
      </c>
      <c r="F21" t="s">
        <v>4</v>
      </c>
      <c r="H21" t="s">
        <v>5</v>
      </c>
      <c r="I21" t="s">
        <v>5</v>
      </c>
    </row>
    <row r="22" spans="2:13" x14ac:dyDescent="0.25">
      <c r="C22">
        <v>2016</v>
      </c>
      <c r="D22">
        <f>C21*D21</f>
        <v>249954.33600000001</v>
      </c>
      <c r="E22">
        <f>F22*E21</f>
        <v>1140166.8</v>
      </c>
      <c r="F22">
        <v>3474</v>
      </c>
      <c r="H22">
        <f>D22+E22</f>
        <v>1390121.1359999999</v>
      </c>
      <c r="I22">
        <f>H22*1.15</f>
        <v>1598639.3063999999</v>
      </c>
      <c r="K22" s="1"/>
    </row>
    <row r="23" spans="2:13" x14ac:dyDescent="0.25">
      <c r="B23" t="s">
        <v>10</v>
      </c>
      <c r="C23">
        <f>265*0.8</f>
        <v>212</v>
      </c>
      <c r="D23">
        <v>428.00400000000002</v>
      </c>
      <c r="E23">
        <v>328.2</v>
      </c>
      <c r="F23" t="s">
        <v>4</v>
      </c>
      <c r="H23" t="s">
        <v>5</v>
      </c>
      <c r="I23" t="s">
        <v>5</v>
      </c>
    </row>
    <row r="24" spans="2:13" x14ac:dyDescent="0.25">
      <c r="C24">
        <v>2016</v>
      </c>
      <c r="D24">
        <f>C23*D23</f>
        <v>90736.847999999998</v>
      </c>
      <c r="E24">
        <f>F24*E23</f>
        <v>251073</v>
      </c>
      <c r="F24">
        <v>765</v>
      </c>
      <c r="H24">
        <f>D24+E24</f>
        <v>341809.848</v>
      </c>
      <c r="I24">
        <f>H24*1.15</f>
        <v>393081.32519999996</v>
      </c>
      <c r="K24" s="1"/>
    </row>
    <row r="25" spans="2:13" x14ac:dyDescent="0.25">
      <c r="B25" t="s">
        <v>11</v>
      </c>
      <c r="C25">
        <f>275*0.8</f>
        <v>220</v>
      </c>
      <c r="D25">
        <v>428.00400000000002</v>
      </c>
      <c r="E25">
        <v>328.2</v>
      </c>
      <c r="F25" t="s">
        <v>4</v>
      </c>
      <c r="H25" t="s">
        <v>5</v>
      </c>
      <c r="I25" t="s">
        <v>5</v>
      </c>
    </row>
    <row r="26" spans="2:13" x14ac:dyDescent="0.25">
      <c r="C26">
        <v>2016</v>
      </c>
      <c r="D26">
        <f>C25*D25</f>
        <v>94160.88</v>
      </c>
      <c r="E26">
        <f>F26*E25</f>
        <v>535950.6</v>
      </c>
      <c r="F26">
        <v>1633</v>
      </c>
      <c r="H26">
        <f>D26+E26</f>
        <v>630111.48</v>
      </c>
      <c r="I26">
        <f>H26*1.15</f>
        <v>724628.20199999993</v>
      </c>
      <c r="K26" s="1"/>
    </row>
    <row r="27" spans="2:13" x14ac:dyDescent="0.25">
      <c r="B27" t="s">
        <v>12</v>
      </c>
      <c r="C27">
        <f>170*0.8</f>
        <v>136</v>
      </c>
      <c r="D27">
        <v>428.00400000000002</v>
      </c>
      <c r="E27">
        <v>328.2</v>
      </c>
      <c r="F27" t="s">
        <v>4</v>
      </c>
      <c r="H27" t="s">
        <v>5</v>
      </c>
      <c r="I27" t="s">
        <v>5</v>
      </c>
    </row>
    <row r="28" spans="2:13" x14ac:dyDescent="0.25">
      <c r="C28">
        <v>2016</v>
      </c>
      <c r="D28">
        <f>C27*D27</f>
        <v>58208.544000000002</v>
      </c>
      <c r="E28">
        <f>F28*E27</f>
        <v>387932.39999999997</v>
      </c>
      <c r="F28">
        <v>1182</v>
      </c>
      <c r="H28">
        <f>D28+E28</f>
        <v>446140.94399999996</v>
      </c>
      <c r="I28">
        <f>H28*1.15</f>
        <v>513062.08559999993</v>
      </c>
      <c r="K28" s="1"/>
    </row>
    <row r="29" spans="2:13" x14ac:dyDescent="0.25">
      <c r="F29" s="2"/>
    </row>
    <row r="30" spans="2:13" x14ac:dyDescent="0.25">
      <c r="F30">
        <f>SUM(F22:F28)</f>
        <v>7054</v>
      </c>
      <c r="I30">
        <f>SUM(I22:I28)</f>
        <v>3229410.9191999999</v>
      </c>
    </row>
    <row r="33" spans="8:10" x14ac:dyDescent="0.25">
      <c r="H33" t="s">
        <v>16</v>
      </c>
      <c r="I33">
        <f>I16-I30</f>
        <v>141754.92480000015</v>
      </c>
      <c r="J33" t="s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BELLINGOVA</dc:creator>
  <cp:lastModifiedBy>Helena BELLINGOVA</cp:lastModifiedBy>
  <dcterms:created xsi:type="dcterms:W3CDTF">2017-09-06T14:17:20Z</dcterms:created>
  <dcterms:modified xsi:type="dcterms:W3CDTF">2017-09-09T07:09:27Z</dcterms:modified>
</cp:coreProperties>
</file>